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70" yWindow="615" windowWidth="19605" windowHeight="11475" tabRatio="751"/>
  </bookViews>
  <sheets>
    <sheet name="일수이자율 산출" sheetId="4" r:id="rId1"/>
    <sheet name="월수이자율 산출" sheetId="11" r:id="rId2"/>
    <sheet name="일수계산방식(예시)" sheetId="1" r:id="rId3"/>
    <sheet name="월수계산방식(예시)" sheetId="12" r:id="rId4"/>
    <sheet name="원리금분할상환대출구조" sheetId="9" r:id="rId5"/>
    <sheet name="일수대출조건표" sheetId="13" r:id="rId6"/>
  </sheets>
  <calcPr calcId="125725"/>
</workbook>
</file>

<file path=xl/calcChain.xml><?xml version="1.0" encoding="utf-8"?>
<calcChain xmlns="http://schemas.openxmlformats.org/spreadsheetml/2006/main">
  <c r="B4" i="13"/>
  <c r="C4"/>
  <c r="D4"/>
  <c r="E4"/>
  <c r="F4"/>
  <c r="G4"/>
  <c r="H4"/>
  <c r="I4"/>
  <c r="B5"/>
  <c r="C5"/>
  <c r="D5"/>
  <c r="E5"/>
  <c r="F5"/>
  <c r="G5"/>
  <c r="H5"/>
  <c r="I5"/>
  <c r="B6"/>
  <c r="C6"/>
  <c r="D6"/>
  <c r="E6"/>
  <c r="F6"/>
  <c r="G6"/>
  <c r="H6"/>
  <c r="I6"/>
  <c r="B7"/>
  <c r="C7"/>
  <c r="D7"/>
  <c r="E7"/>
  <c r="F7"/>
  <c r="G7"/>
  <c r="H7"/>
  <c r="I7"/>
  <c r="B8"/>
  <c r="C8"/>
  <c r="D8"/>
  <c r="E8"/>
  <c r="F8"/>
  <c r="G8"/>
  <c r="H8"/>
  <c r="I8"/>
  <c r="B9"/>
  <c r="C9"/>
  <c r="D9"/>
  <c r="E9"/>
  <c r="F9"/>
  <c r="G9"/>
  <c r="H9"/>
  <c r="I9"/>
  <c r="B10"/>
  <c r="C10"/>
  <c r="D10"/>
  <c r="E10"/>
  <c r="F10"/>
  <c r="G10"/>
  <c r="H10"/>
  <c r="I10"/>
  <c r="B11"/>
  <c r="C11"/>
  <c r="D11"/>
  <c r="E11"/>
  <c r="F11"/>
  <c r="G11"/>
  <c r="H11"/>
  <c r="I11"/>
  <c r="B12"/>
  <c r="C12"/>
  <c r="D12"/>
  <c r="E12"/>
  <c r="F12"/>
  <c r="G12"/>
  <c r="H12"/>
  <c r="I12"/>
  <c r="B13"/>
  <c r="C13"/>
  <c r="D13"/>
  <c r="E13"/>
  <c r="F13"/>
  <c r="G13"/>
  <c r="H13"/>
  <c r="I13"/>
  <c r="B14"/>
  <c r="C14"/>
  <c r="D14"/>
  <c r="E14"/>
  <c r="F14"/>
  <c r="G14"/>
  <c r="H14"/>
  <c r="I14"/>
  <c r="B15"/>
  <c r="C15"/>
  <c r="D15"/>
  <c r="E15"/>
  <c r="F15"/>
  <c r="G15"/>
  <c r="H15"/>
  <c r="I15"/>
  <c r="B16"/>
  <c r="C16"/>
  <c r="D16"/>
  <c r="E16"/>
  <c r="F16"/>
  <c r="G16"/>
  <c r="H16"/>
  <c r="I16"/>
  <c r="B17"/>
  <c r="C17"/>
  <c r="D17"/>
  <c r="E17"/>
  <c r="F17"/>
  <c r="G17"/>
  <c r="H17"/>
  <c r="I17"/>
  <c r="B18"/>
  <c r="C18"/>
  <c r="D18"/>
  <c r="E18"/>
  <c r="F18"/>
  <c r="G18"/>
  <c r="H18"/>
  <c r="I18"/>
  <c r="B19"/>
  <c r="C19"/>
  <c r="D19"/>
  <c r="E19"/>
  <c r="F19"/>
  <c r="G19"/>
  <c r="H19"/>
  <c r="I19"/>
  <c r="B3"/>
  <c r="C3"/>
  <c r="D3"/>
  <c r="E3"/>
  <c r="F3"/>
  <c r="G3"/>
  <c r="H3"/>
  <c r="I3"/>
  <c r="C2"/>
  <c r="D2"/>
  <c r="E2"/>
  <c r="F2"/>
  <c r="G2"/>
  <c r="H2"/>
  <c r="I2"/>
  <c r="B2"/>
  <c r="E7" i="9"/>
  <c r="E6"/>
  <c r="B7" i="12" l="1"/>
  <c r="B19"/>
  <c r="B20" i="1"/>
  <c r="B7"/>
  <c r="C13" i="4"/>
  <c r="D6" i="9"/>
  <c r="G6" s="1"/>
  <c r="C22" i="11"/>
  <c r="C26" i="4"/>
  <c r="C11" i="11"/>
  <c r="F2" i="9"/>
  <c r="F6" l="1"/>
  <c r="H7"/>
  <c r="D7" l="1"/>
  <c r="F7" l="1"/>
  <c r="H8"/>
  <c r="E8" s="1"/>
  <c r="G7"/>
  <c r="D8" l="1"/>
  <c r="H9" l="1"/>
  <c r="E9" s="1"/>
  <c r="F8"/>
  <c r="G8"/>
  <c r="D9" l="1"/>
  <c r="G9" l="1"/>
  <c r="H10"/>
  <c r="E10" s="1"/>
  <c r="F9"/>
  <c r="D10" l="1"/>
  <c r="H11" l="1"/>
  <c r="E11" s="1"/>
  <c r="F10"/>
  <c r="G10"/>
  <c r="D11" l="1"/>
  <c r="F11" l="1"/>
  <c r="H12"/>
  <c r="E12" s="1"/>
  <c r="G11"/>
  <c r="D12" l="1"/>
  <c r="G12" s="1"/>
  <c r="H13" l="1"/>
  <c r="E13" s="1"/>
  <c r="F12"/>
  <c r="D13" l="1"/>
  <c r="F13" s="1"/>
  <c r="H14" l="1"/>
  <c r="G13"/>
  <c r="E14" l="1"/>
  <c r="D14" s="1"/>
  <c r="F14" l="1"/>
  <c r="G14"/>
  <c r="H15"/>
  <c r="D15" l="1"/>
  <c r="F15" s="1"/>
  <c r="E15"/>
  <c r="G15" l="1"/>
  <c r="H16"/>
  <c r="E16" s="1"/>
  <c r="D16" s="1"/>
  <c r="F16" s="1"/>
  <c r="H17" l="1"/>
  <c r="E17" s="1"/>
  <c r="G2" s="1"/>
  <c r="G16"/>
  <c r="D17" l="1"/>
  <c r="G17"/>
  <c r="F17"/>
</calcChain>
</file>

<file path=xl/sharedStrings.xml><?xml version="1.0" encoding="utf-8"?>
<sst xmlns="http://schemas.openxmlformats.org/spreadsheetml/2006/main" count="97" uniqueCount="72">
  <si>
    <t>&lt;일수대출시 이자율위반여부 계산법&gt;</t>
  </si>
  <si>
    <t>계산식</t>
  </si>
  <si>
    <t>=PMT(R,Nper,PV,FV)</t>
  </si>
  <si>
    <t>-Nper에는 총지급회수(100일 일수면 100을 입력)</t>
  </si>
  <si>
    <t>-PV는 대출원금(반드시 (-)부호를 붙임)</t>
  </si>
  <si>
    <t>-FV는 만기시 0이므로 0을 입력</t>
  </si>
  <si>
    <t>-Nper은 지급횟수(100일일수면 100을 입력)</t>
  </si>
  <si>
    <t>-pmt는 한번에 지급하는 금액</t>
  </si>
  <si>
    <t>-pv는 대출원금(반드시 -부호를 입력)</t>
  </si>
  <si>
    <t>-fv는 0</t>
  </si>
  <si>
    <t>-365를 곱하는 것은 일수대출을 연이자율로 환산하는 것임</t>
  </si>
  <si>
    <t>대출금액</t>
  </si>
  <si>
    <t>대출기간</t>
  </si>
  <si>
    <t>대출금리</t>
  </si>
  <si>
    <t>상환주기</t>
  </si>
  <si>
    <t>상환방법</t>
  </si>
  <si>
    <t>상환금</t>
  </si>
  <si>
    <t>총이자</t>
  </si>
  <si>
    <t>1개월</t>
  </si>
  <si>
    <t>원리금 균등</t>
  </si>
  <si>
    <t>회차</t>
  </si>
  <si>
    <t>상환일</t>
  </si>
  <si>
    <t>납입원금</t>
  </si>
  <si>
    <t>이자</t>
  </si>
  <si>
    <t>납입원금 합계</t>
  </si>
  <si>
    <t>잔금</t>
  </si>
  <si>
    <t xml:space="preserve">1회 상환 원리금 : </t>
    <phoneticPr fontId="4" type="noConversion"/>
  </si>
  <si>
    <t xml:space="preserve">원금 : </t>
    <phoneticPr fontId="4" type="noConversion"/>
  </si>
  <si>
    <t>상환횟수 :</t>
    <phoneticPr fontId="4" type="noConversion"/>
  </si>
  <si>
    <t xml:space="preserve">연이자율 : </t>
    <phoneticPr fontId="4" type="noConversion"/>
  </si>
  <si>
    <t xml:space="preserve"> 입력 금지</t>
    <phoneticPr fontId="4" type="noConversion"/>
  </si>
  <si>
    <t xml:space="preserve"> 입력</t>
    <phoneticPr fontId="4" type="noConversion"/>
  </si>
  <si>
    <t>* 상환 원리금이 일정하지 않은 경우(수시, 필요한 만큼 상환)의 이자율에 대하여는 거래은행이나 회계전문가에게 문의하시기 바랍니다.</t>
    <phoneticPr fontId="4" type="noConversion"/>
  </si>
  <si>
    <t>월 사용금액(월수)</t>
    <phoneticPr fontId="4" type="noConversion"/>
  </si>
  <si>
    <t>월 사용금액(일시상환)</t>
    <phoneticPr fontId="4" type="noConversion"/>
  </si>
  <si>
    <t>* 원리금균등분할상환의 특징</t>
    <phoneticPr fontId="4" type="noConversion"/>
  </si>
  <si>
    <t xml:space="preserve"> - 상환금에서 원금과 이자가 차지하는 비율은 상환회차에 따라 상이함</t>
    <phoneticPr fontId="4" type="noConversion"/>
  </si>
  <si>
    <t xml:space="preserve"> - 매월 원금을 조금씩 갚아 나가기 때문에 매 기간마다 원금이 감소</t>
    <phoneticPr fontId="4" type="noConversion"/>
  </si>
  <si>
    <t>&lt;일수 기준 1회 상환원리금 산출&gt;</t>
    <phoneticPr fontId="4" type="noConversion"/>
  </si>
  <si>
    <t>&lt;일수 기준 연이자율 산출&gt;</t>
    <phoneticPr fontId="4" type="noConversion"/>
  </si>
  <si>
    <t>일수의 기본구조</t>
    <phoneticPr fontId="4" type="noConversion"/>
  </si>
  <si>
    <t>(단위 : 원)</t>
    <phoneticPr fontId="4" type="noConversion"/>
  </si>
  <si>
    <t>&lt;월수 기준 연이자율 산출&gt;</t>
    <phoneticPr fontId="4" type="noConversion"/>
  </si>
  <si>
    <t>&lt;월수 기준 1회 상환원리금 산출&gt;</t>
    <phoneticPr fontId="4" type="noConversion"/>
  </si>
  <si>
    <t>-Nper에는 총지급회수(12개월이면 12를 입력)</t>
    <phoneticPr fontId="4" type="noConversion"/>
  </si>
  <si>
    <t>=Rate(Nper,Pmt,Pv,Fv)*12</t>
    <phoneticPr fontId="4" type="noConversion"/>
  </si>
  <si>
    <t>-Nper은 지급횟수(12개월이면 12를 입력)</t>
    <phoneticPr fontId="4" type="noConversion"/>
  </si>
  <si>
    <t>★ 반드시 연이자율을 기재할 것</t>
    <phoneticPr fontId="4" type="noConversion"/>
  </si>
  <si>
    <t>-12를 곱하는 것은 월이자율을 연이자율로 환산하는 것임</t>
    <phoneticPr fontId="4" type="noConversion"/>
  </si>
  <si>
    <t>=Rate(Nper,Pmt,Pv,Fv)*365</t>
    <phoneticPr fontId="4" type="noConversion"/>
  </si>
  <si>
    <t xml:space="preserve">  만약, 매월 지급하는 조건의 경우에는 12를 곱하면 됨(일주일 단위로 지급하면 365/7을 곱함)</t>
    <phoneticPr fontId="4" type="noConversion"/>
  </si>
  <si>
    <t>납입주기 :</t>
    <phoneticPr fontId="4" type="noConversion"/>
  </si>
  <si>
    <t xml:space="preserve">★ 7일, 10일, 15일 등 납입주기의 경우 각각 7, 10, 15 등 입력 </t>
    <phoneticPr fontId="4" type="noConversion"/>
  </si>
  <si>
    <t xml:space="preserve">   </t>
    <phoneticPr fontId="4" type="noConversion"/>
  </si>
  <si>
    <t>1. 매일(또는 일정기간에 한번) 동일한 금액으로 상환하는 경우 이자율 계산</t>
    <phoneticPr fontId="4" type="noConversion"/>
  </si>
  <si>
    <t>&lt;월수대출시 이자율위반여부 계산법&gt;</t>
    <phoneticPr fontId="4" type="noConversion"/>
  </si>
  <si>
    <t>1. 매월 동일한 금액으로 상환하는 경우 이자율 계산</t>
    <phoneticPr fontId="4" type="noConversion"/>
  </si>
  <si>
    <t>납입주기 :</t>
    <phoneticPr fontId="4" type="noConversion"/>
  </si>
  <si>
    <t>1000000원</t>
    <phoneticPr fontId="4" type="noConversion"/>
  </si>
  <si>
    <t>12개월</t>
    <phoneticPr fontId="4" type="noConversion"/>
  </si>
  <si>
    <t>월수의 기본구조</t>
    <phoneticPr fontId="4" type="noConversion"/>
  </si>
  <si>
    <t>결과</t>
    <phoneticPr fontId="4" type="noConversion"/>
  </si>
  <si>
    <r>
      <t xml:space="preserve">    (예시) 백만원 대출후 100일동안 매일 받을수 있는 금액 : </t>
    </r>
    <r>
      <rPr>
        <b/>
        <sz val="11"/>
        <color indexed="10"/>
        <rFont val="돋움"/>
        <family val="3"/>
        <charset val="129"/>
      </rPr>
      <t>Rate(34.9%/365,100,-1000000,0)</t>
    </r>
    <phoneticPr fontId="4" type="noConversion"/>
  </si>
  <si>
    <t>- R에는 34.9%/365를 입력(만약 매월한번 지급하면 34.9%/12, 일주일 단위로 지급하면 34.9%/(365/7))</t>
    <phoneticPr fontId="4" type="noConversion"/>
  </si>
  <si>
    <t>- R에는 34.9%/12를 입력(연이자율을 월이자율로 바꿔주기 위해 12로 나눔)</t>
    <phoneticPr fontId="4" type="noConversion"/>
  </si>
  <si>
    <t>2. 매월 동일한  금액으로 상환할 경우 법상 가능한 금액 계산(최고이자율 34.9% 전제)</t>
    <phoneticPr fontId="4" type="noConversion"/>
  </si>
  <si>
    <t>2. 매일(또는 일정기간에 한번) 동일한  금액으로 상환할 경우 법상 가능한 금액 계산(최고이자율 34.9% 전제)</t>
    <phoneticPr fontId="4" type="noConversion"/>
  </si>
  <si>
    <t xml:space="preserve"> </t>
    <phoneticPr fontId="4" type="noConversion"/>
  </si>
  <si>
    <r>
      <t xml:space="preserve">   (예시) 백만원 대출후 매일 10,490원을 상환할 경우 연 이자율 : </t>
    </r>
    <r>
      <rPr>
        <b/>
        <sz val="11"/>
        <color indexed="10"/>
        <rFont val="돋움"/>
        <family val="3"/>
        <charset val="129"/>
      </rPr>
      <t>Rate(100,10391,-1000000,0)*365</t>
    </r>
    <phoneticPr fontId="4" type="noConversion"/>
  </si>
  <si>
    <r>
      <t xml:space="preserve">    (예시) 백만원 대출후1년 동안 매달 받을수 있는 금액  : </t>
    </r>
    <r>
      <rPr>
        <b/>
        <sz val="11"/>
        <color indexed="10"/>
        <rFont val="돋움"/>
        <family val="3"/>
        <charset val="129"/>
      </rPr>
      <t>Rate(34.9%/12,12,-1000000,0)</t>
    </r>
    <phoneticPr fontId="4" type="noConversion"/>
  </si>
  <si>
    <r>
      <t xml:space="preserve">   (예시) 백만원 대출후 매월 99,913원을 상환할 경우 연 이자율 : </t>
    </r>
    <r>
      <rPr>
        <b/>
        <sz val="11"/>
        <color indexed="10"/>
        <rFont val="돋움"/>
        <family val="3"/>
        <charset val="129"/>
      </rPr>
      <t>Rate(12,96457,-1000000,0)*12</t>
    </r>
    <phoneticPr fontId="4" type="noConversion"/>
  </si>
  <si>
    <t>연 27.9%</t>
    <phoneticPr fontId="4" type="noConversion"/>
  </si>
</sst>
</file>

<file path=xl/styles.xml><?xml version="1.0" encoding="utf-8"?>
<styleSheet xmlns="http://schemas.openxmlformats.org/spreadsheetml/2006/main">
  <numFmts count="6">
    <numFmt numFmtId="6" formatCode="&quot;₩&quot;#,##0;[Red]\-&quot;₩&quot;#,##0"/>
    <numFmt numFmtId="41" formatCode="_-* #,##0_-;\-* #,##0_-;_-* &quot;-&quot;_-;_-@_-"/>
    <numFmt numFmtId="176" formatCode="0.0%"/>
    <numFmt numFmtId="177" formatCode="#,##0_ "/>
    <numFmt numFmtId="178" formatCode="0,000&quot;원&quot;"/>
    <numFmt numFmtId="179" formatCode="&quot;₩&quot;#,##0.0;[Red]\-&quot;₩&quot;#,##0.0"/>
  </numFmts>
  <fonts count="13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돋움"/>
      <family val="3"/>
      <charset val="129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b/>
      <u/>
      <sz val="14"/>
      <name val="돋움"/>
      <family val="3"/>
      <charset val="129"/>
    </font>
    <font>
      <u/>
      <sz val="14"/>
      <name val="돋움"/>
      <family val="3"/>
      <charset val="129"/>
    </font>
    <font>
      <b/>
      <sz val="14"/>
      <color indexed="10"/>
      <name val="돋움"/>
      <family val="3"/>
      <charset val="129"/>
    </font>
    <font>
      <b/>
      <sz val="14"/>
      <color indexed="10"/>
      <name val="돋움"/>
      <family val="3"/>
      <charset val="129"/>
    </font>
    <font>
      <b/>
      <sz val="11"/>
      <color indexed="10"/>
      <name val="돋움"/>
      <family val="3"/>
      <charset val="129"/>
    </font>
    <font>
      <sz val="11"/>
      <color rgb="FFFF000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0" borderId="0" xfId="0" quotePrefix="1"/>
    <xf numFmtId="0" fontId="0" fillId="0" borderId="0" xfId="0" quotePrefix="1" applyFill="1" applyBorder="1"/>
    <xf numFmtId="0" fontId="0" fillId="0" borderId="0" xfId="0" applyFill="1" applyBorder="1"/>
    <xf numFmtId="3" fontId="0" fillId="0" borderId="0" xfId="0" applyNumberFormat="1"/>
    <xf numFmtId="0" fontId="0" fillId="3" borderId="2" xfId="0" applyFill="1" applyBorder="1" applyAlignment="1">
      <alignment horizontal="center" wrapText="1"/>
    </xf>
    <xf numFmtId="3" fontId="0" fillId="4" borderId="0" xfId="0" applyNumberFormat="1" applyFill="1" applyBorder="1" applyAlignment="1">
      <alignment horizontal="right" wrapText="1"/>
    </xf>
    <xf numFmtId="0" fontId="0" fillId="4" borderId="0" xfId="0" applyFill="1" applyBorder="1" applyAlignment="1">
      <alignment horizontal="center" wrapText="1"/>
    </xf>
    <xf numFmtId="178" fontId="0" fillId="4" borderId="0" xfId="0" applyNumberFormat="1" applyFill="1" applyBorder="1" applyAlignment="1">
      <alignment horizontal="center" wrapText="1"/>
    </xf>
    <xf numFmtId="3" fontId="0" fillId="4" borderId="0" xfId="0" applyNumberForma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5" fillId="0" borderId="0" xfId="0" applyFont="1"/>
    <xf numFmtId="41" fontId="6" fillId="6" borderId="12" xfId="2" applyFont="1" applyFill="1" applyBorder="1"/>
    <xf numFmtId="41" fontId="6" fillId="0" borderId="0" xfId="2" applyFont="1"/>
    <xf numFmtId="41" fontId="10" fillId="6" borderId="12" xfId="2" applyFont="1" applyFill="1" applyBorder="1"/>
    <xf numFmtId="0" fontId="9" fillId="0" borderId="0" xfId="0" applyFont="1"/>
    <xf numFmtId="176" fontId="5" fillId="3" borderId="12" xfId="1" applyNumberFormat="1" applyFont="1" applyFill="1" applyBorder="1"/>
    <xf numFmtId="176" fontId="6" fillId="6" borderId="12" xfId="1" applyNumberFormat="1" applyFont="1" applyFill="1" applyBorder="1"/>
    <xf numFmtId="0" fontId="5" fillId="6" borderId="0" xfId="0" applyFont="1" applyFill="1"/>
    <xf numFmtId="0" fontId="5" fillId="3" borderId="0" xfId="0" applyFont="1" applyFill="1"/>
    <xf numFmtId="41" fontId="0" fillId="4" borderId="6" xfId="2" applyFont="1" applyFill="1" applyBorder="1" applyAlignment="1">
      <alignment horizontal="center" vertical="center" wrapText="1"/>
    </xf>
    <xf numFmtId="179" fontId="5" fillId="3" borderId="12" xfId="2" applyNumberFormat="1" applyFont="1" applyFill="1" applyBorder="1"/>
    <xf numFmtId="6" fontId="0" fillId="2" borderId="1" xfId="0" applyNumberFormat="1" applyFill="1" applyBorder="1"/>
    <xf numFmtId="176" fontId="0" fillId="2" borderId="1" xfId="1" applyNumberFormat="1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 vertical="center" wrapText="1"/>
    </xf>
    <xf numFmtId="178" fontId="12" fillId="4" borderId="7" xfId="0" applyNumberFormat="1" applyFont="1" applyFill="1" applyBorder="1" applyAlignment="1">
      <alignment horizontal="center" vertical="center" wrapText="1"/>
    </xf>
    <xf numFmtId="178" fontId="12" fillId="4" borderId="8" xfId="0" applyNumberFormat="1" applyFont="1" applyFill="1" applyBorder="1" applyAlignment="1">
      <alignment horizontal="center" vertical="center" wrapText="1"/>
    </xf>
    <xf numFmtId="14" fontId="12" fillId="4" borderId="4" xfId="0" applyNumberFormat="1" applyFont="1" applyFill="1" applyBorder="1" applyAlignment="1">
      <alignment horizontal="center" vertical="center" wrapText="1"/>
    </xf>
    <xf numFmtId="177" fontId="12" fillId="4" borderId="4" xfId="0" applyNumberFormat="1" applyFont="1" applyFill="1" applyBorder="1" applyAlignment="1">
      <alignment horizontal="right" vertical="center" wrapText="1"/>
    </xf>
    <xf numFmtId="177" fontId="12" fillId="4" borderId="5" xfId="0" applyNumberFormat="1" applyFont="1" applyFill="1" applyBorder="1" applyAlignment="1">
      <alignment horizontal="right" vertical="center" wrapText="1"/>
    </xf>
    <xf numFmtId="14" fontId="12" fillId="4" borderId="7" xfId="0" applyNumberFormat="1" applyFont="1" applyFill="1" applyBorder="1" applyAlignment="1">
      <alignment horizontal="center" vertical="center" wrapText="1"/>
    </xf>
    <xf numFmtId="177" fontId="12" fillId="4" borderId="7" xfId="0" applyNumberFormat="1" applyFont="1" applyFill="1" applyBorder="1" applyAlignment="1">
      <alignment horizontal="right" vertical="center" wrapText="1"/>
    </xf>
    <xf numFmtId="177" fontId="12" fillId="4" borderId="8" xfId="0" applyNumberFormat="1" applyFont="1" applyFill="1" applyBorder="1" applyAlignment="1">
      <alignment horizontal="right" vertical="center" wrapText="1"/>
    </xf>
    <xf numFmtId="6" fontId="0" fillId="0" borderId="0" xfId="0" applyNumberFormat="1"/>
    <xf numFmtId="0" fontId="0" fillId="0" borderId="1" xfId="0" applyBorder="1"/>
    <xf numFmtId="6" fontId="0" fillId="0" borderId="1" xfId="0" applyNumberFormat="1" applyBorder="1"/>
    <xf numFmtId="6" fontId="0" fillId="7" borderId="1" xfId="0" applyNumberFormat="1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5" borderId="0" xfId="0" applyFont="1" applyFill="1" applyAlignment="1">
      <alignment wrapText="1"/>
    </xf>
    <xf numFmtId="0" fontId="6" fillId="5" borderId="0" xfId="0" applyFont="1" applyFill="1" applyAlignment="1"/>
    <xf numFmtId="0" fontId="0" fillId="0" borderId="13" xfId="0" applyBorder="1" applyAlignment="1">
      <alignment horizontal="right" vertical="top" wrapTex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3"/>
  <c:chart>
    <c:title>
      <c:tx>
        <c:rich>
          <a:bodyPr/>
          <a:lstStyle/>
          <a:p>
            <a:pPr>
              <a:defRPr/>
            </a:pPr>
            <a:r>
              <a:rPr lang="ko-KR"/>
              <a:t>납입금에서 원금과 이자의 비율</a:t>
            </a:r>
          </a:p>
        </c:rich>
      </c:tx>
      <c:layout>
        <c:manualLayout>
          <c:xMode val="edge"/>
          <c:yMode val="edge"/>
          <c:x val="0.29004369524232032"/>
          <c:y val="3.5830618892508152E-2"/>
        </c:manualLayout>
      </c:layout>
      <c:spPr>
        <a:noFill/>
        <a:ln w="25400">
          <a:noFill/>
        </a:ln>
      </c:spPr>
    </c:title>
    <c:view3D>
      <c:rotX val="37"/>
      <c:hPercent val="36"/>
      <c:rotY val="33"/>
      <c:depthPercent val="100"/>
      <c:rAngAx val="1"/>
    </c:view3D>
    <c:plotArea>
      <c:layout>
        <c:manualLayout>
          <c:layoutTarget val="inner"/>
          <c:xMode val="edge"/>
          <c:yMode val="edge"/>
          <c:x val="7.5036180775642572E-2"/>
          <c:y val="0.17589604523368352"/>
          <c:w val="0.91197819711934791"/>
          <c:h val="0.66123883671181138"/>
        </c:manualLayout>
      </c:layout>
      <c:bar3DChart>
        <c:barDir val="col"/>
        <c:grouping val="stacked"/>
        <c:ser>
          <c:idx val="0"/>
          <c:order val="0"/>
          <c:tx>
            <c:strRef>
              <c:f>원리금분할상환대출구조!$D$5</c:f>
              <c:strCache>
                <c:ptCount val="1"/>
                <c:pt idx="0">
                  <c:v>납입원금</c:v>
                </c:pt>
              </c:strCache>
            </c:strRef>
          </c:tx>
          <c:val>
            <c:numRef>
              <c:f>원리금분할상환대출구조!$D$6:$D$17</c:f>
              <c:numCache>
                <c:formatCode>#,##0_ </c:formatCode>
                <c:ptCount val="12"/>
                <c:pt idx="0">
                  <c:v>73207</c:v>
                </c:pt>
                <c:pt idx="1">
                  <c:v>74909.062749999997</c:v>
                </c:pt>
                <c:pt idx="2">
                  <c:v>76650.698458937492</c:v>
                </c:pt>
                <c:pt idx="3">
                  <c:v>78432.8271981078</c:v>
                </c:pt>
                <c:pt idx="4">
                  <c:v>80256.390430463798</c:v>
                </c:pt>
                <c:pt idx="5">
                  <c:v>82122.351507972082</c:v>
                </c:pt>
                <c:pt idx="6">
                  <c:v>84031.696180532439</c:v>
                </c:pt>
                <c:pt idx="7">
                  <c:v>85985.433116729822</c:v>
                </c:pt>
                <c:pt idx="8">
                  <c:v>87984.594436693791</c:v>
                </c:pt>
                <c:pt idx="9">
                  <c:v>90030.236257346914</c:v>
                </c:pt>
                <c:pt idx="10">
                  <c:v>92123.439250330237</c:v>
                </c:pt>
                <c:pt idx="11">
                  <c:v>94265.309212900407</c:v>
                </c:pt>
              </c:numCache>
            </c:numRef>
          </c:val>
        </c:ser>
        <c:ser>
          <c:idx val="1"/>
          <c:order val="1"/>
          <c:tx>
            <c:strRef>
              <c:f>원리금분할상환대출구조!$E$5</c:f>
              <c:strCache>
                <c:ptCount val="1"/>
                <c:pt idx="0">
                  <c:v>이자</c:v>
                </c:pt>
              </c:strCache>
            </c:strRef>
          </c:tx>
          <c:val>
            <c:numRef>
              <c:f>원리금분할상환대출구조!$E$6:$E$17</c:f>
              <c:numCache>
                <c:formatCode>#,##0_ </c:formatCode>
                <c:ptCount val="12"/>
                <c:pt idx="0">
                  <c:v>23250</c:v>
                </c:pt>
                <c:pt idx="1">
                  <c:v>21547.937250000003</c:v>
                </c:pt>
                <c:pt idx="2">
                  <c:v>19806.301541062501</c:v>
                </c:pt>
                <c:pt idx="3">
                  <c:v>18024.172801892204</c:v>
                </c:pt>
                <c:pt idx="4">
                  <c:v>16200.609569536196</c:v>
                </c:pt>
                <c:pt idx="5">
                  <c:v>14334.648492027913</c:v>
                </c:pt>
                <c:pt idx="6">
                  <c:v>12425.303819467561</c:v>
                </c:pt>
                <c:pt idx="7">
                  <c:v>10471.566883270181</c:v>
                </c:pt>
                <c:pt idx="8">
                  <c:v>8472.4055633062126</c:v>
                </c:pt>
                <c:pt idx="9">
                  <c:v>6426.763742653081</c:v>
                </c:pt>
                <c:pt idx="10">
                  <c:v>4333.5607496697648</c:v>
                </c:pt>
                <c:pt idx="11">
                  <c:v>2191.6907870995869</c:v>
                </c:pt>
              </c:numCache>
            </c:numRef>
          </c:val>
        </c:ser>
        <c:gapWidth val="60"/>
        <c:shape val="box"/>
        <c:axId val="59689984"/>
        <c:axId val="59692544"/>
        <c:axId val="0"/>
      </c:bar3DChart>
      <c:catAx>
        <c:axId val="59689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ko-KR"/>
                  <a:t>회차</a:t>
                </a:r>
              </a:p>
            </c:rich>
          </c:tx>
          <c:layout>
            <c:manualLayout>
              <c:xMode val="edge"/>
              <c:yMode val="edge"/>
              <c:x val="0.93362330412923744"/>
              <c:y val="0.833877589405558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low"/>
        <c:txPr>
          <a:bodyPr rot="0" vert="horz"/>
          <a:lstStyle/>
          <a:p>
            <a:pPr>
              <a:defRPr/>
            </a:pPr>
            <a:endParaRPr lang="ko-KR"/>
          </a:p>
        </c:txPr>
        <c:crossAx val="59692544"/>
        <c:crosses val="autoZero"/>
        <c:auto val="1"/>
        <c:lblAlgn val="ctr"/>
        <c:lblOffset val="100"/>
        <c:tickLblSkip val="1"/>
        <c:tickMarkSkip val="1"/>
      </c:catAx>
      <c:valAx>
        <c:axId val="59692544"/>
        <c:scaling>
          <c:orientation val="minMax"/>
        </c:scaling>
        <c:axPos val="l"/>
        <c:majorGridlines/>
        <c:numFmt formatCode="#,##0_ " sourceLinked="0"/>
        <c:majorTickMark val="in"/>
        <c:tickLblPos val="nextTo"/>
        <c:txPr>
          <a:bodyPr rot="0" vert="horz"/>
          <a:lstStyle/>
          <a:p>
            <a:pPr>
              <a:defRPr/>
            </a:pPr>
            <a:endParaRPr lang="ko-KR"/>
          </a:p>
        </c:txPr>
        <c:crossAx val="59689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796584229788226"/>
          <c:y val="0.90228149820034709"/>
          <c:w val="0.21356445233078275"/>
          <c:h val="8.469055374592846E-2"/>
        </c:manualLayout>
      </c:layout>
    </c:legend>
    <c:plotVisOnly val="1"/>
    <c:dispBlanksAs val="gap"/>
  </c:chart>
  <c:printSettings>
    <c:headerFooter alignWithMargins="0"/>
    <c:pageMargins b="1" l="0.75000000000000089" r="0.75000000000000089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95250</xdr:rowOff>
    </xdr:to>
    <xdr:pic>
      <xdr:nvPicPr>
        <xdr:cNvPr id="21093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95250</xdr:rowOff>
    </xdr:to>
    <xdr:pic>
      <xdr:nvPicPr>
        <xdr:cNvPr id="21094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3425"/>
          <a:ext cx="95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6</xdr:row>
      <xdr:rowOff>9525</xdr:rowOff>
    </xdr:to>
    <xdr:sp macro="" textlink="">
      <xdr:nvSpPr>
        <xdr:cNvPr id="4" name="Rectangle 3" descr="116,029"/>
        <xdr:cNvSpPr>
          <a:spLocks noChangeArrowheads="1"/>
        </xdr:cNvSpPr>
      </xdr:nvSpPr>
      <xdr:spPr bwMode="auto">
        <a:xfrm>
          <a:off x="6629400" y="904875"/>
          <a:ext cx="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en-US" altLang="ko-KR" sz="1100" b="0" i="0" strike="noStrike">
              <a:solidFill>
                <a:srgbClr val="000000"/>
              </a:solidFill>
              <a:latin typeface="돋움"/>
              <a:ea typeface="돋움"/>
            </a:rPr>
            <a:t>116,029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096" name="Line 4"/>
        <xdr:cNvSpPr>
          <a:spLocks noChangeShapeType="1"/>
        </xdr:cNvSpPr>
      </xdr:nvSpPr>
      <xdr:spPr bwMode="auto">
        <a:xfrm>
          <a:off x="1104900" y="3552825"/>
          <a:ext cx="463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447675</xdr:colOff>
      <xdr:row>17</xdr:row>
      <xdr:rowOff>0</xdr:rowOff>
    </xdr:from>
    <xdr:to>
      <xdr:col>0</xdr:col>
      <xdr:colOff>447675</xdr:colOff>
      <xdr:row>17</xdr:row>
      <xdr:rowOff>0</xdr:rowOff>
    </xdr:to>
    <xdr:sp macro="" textlink="">
      <xdr:nvSpPr>
        <xdr:cNvPr id="21097" name="Line 5"/>
        <xdr:cNvSpPr>
          <a:spLocks noChangeShapeType="1"/>
        </xdr:cNvSpPr>
      </xdr:nvSpPr>
      <xdr:spPr bwMode="auto">
        <a:xfrm>
          <a:off x="447675" y="355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19050</xdr:colOff>
      <xdr:row>18</xdr:row>
      <xdr:rowOff>9525</xdr:rowOff>
    </xdr:from>
    <xdr:to>
      <xdr:col>6</xdr:col>
      <xdr:colOff>1038225</xdr:colOff>
      <xdr:row>35</xdr:row>
      <xdr:rowOff>19050</xdr:rowOff>
    </xdr:to>
    <xdr:graphicFrame macro="">
      <xdr:nvGraphicFramePr>
        <xdr:cNvPr id="2109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F7" sqref="F7"/>
    </sheetView>
  </sheetViews>
  <sheetFormatPr defaultRowHeight="18.75"/>
  <cols>
    <col min="1" max="1" width="9.109375" style="24" customWidth="1"/>
    <col min="2" max="2" width="19.33203125" style="24" customWidth="1"/>
    <col min="3" max="3" width="33.109375" style="24" customWidth="1"/>
    <col min="4" max="4" width="5.33203125" style="24" customWidth="1"/>
    <col min="5" max="16384" width="8.88671875" style="24"/>
  </cols>
  <sheetData>
    <row r="1" spans="1:5" ht="21" customHeight="1">
      <c r="A1" s="51" t="s">
        <v>40</v>
      </c>
      <c r="B1" s="52"/>
      <c r="C1" s="52"/>
      <c r="D1" s="52"/>
    </row>
    <row r="2" spans="1:5" ht="9" customHeight="1"/>
    <row r="3" spans="1:5">
      <c r="A3" s="23" t="s">
        <v>39</v>
      </c>
    </row>
    <row r="4" spans="1:5" ht="12.75" customHeight="1" thickBot="1">
      <c r="A4" s="25"/>
    </row>
    <row r="5" spans="1:5" ht="18.75" customHeight="1" thickBot="1">
      <c r="A5" s="25" t="s">
        <v>28</v>
      </c>
      <c r="C5" s="26">
        <v>100</v>
      </c>
    </row>
    <row r="6" spans="1:5" ht="4.5" customHeight="1" thickBot="1">
      <c r="A6" s="25"/>
      <c r="C6" s="27">
        <v>100</v>
      </c>
    </row>
    <row r="7" spans="1:5" ht="16.5" customHeight="1" thickBot="1">
      <c r="A7" s="25" t="s">
        <v>26</v>
      </c>
      <c r="C7" s="26">
        <v>10391</v>
      </c>
    </row>
    <row r="8" spans="1:5" ht="3.75" customHeight="1" thickBot="1">
      <c r="A8" s="25"/>
      <c r="C8" s="27">
        <v>150000</v>
      </c>
    </row>
    <row r="9" spans="1:5" ht="17.25" customHeight="1" thickBot="1">
      <c r="A9" s="25" t="s">
        <v>27</v>
      </c>
      <c r="C9" s="26">
        <v>1000000</v>
      </c>
    </row>
    <row r="10" spans="1:5" ht="3.75" customHeight="1" thickBot="1">
      <c r="A10" s="25"/>
      <c r="C10" s="27">
        <v>10</v>
      </c>
    </row>
    <row r="11" spans="1:5" ht="19.5" customHeight="1" thickBot="1">
      <c r="A11" s="25" t="s">
        <v>57</v>
      </c>
      <c r="C11" s="28">
        <v>1</v>
      </c>
      <c r="E11" s="29" t="s">
        <v>52</v>
      </c>
    </row>
    <row r="12" spans="1:5" ht="4.5" customHeight="1" thickBot="1">
      <c r="A12" s="25"/>
      <c r="C12" s="27"/>
      <c r="E12" s="29"/>
    </row>
    <row r="13" spans="1:5" ht="18.75" customHeight="1" thickBot="1">
      <c r="A13" s="25" t="s">
        <v>29</v>
      </c>
      <c r="C13" s="30">
        <f>RATE(C5,C7,-C9,0)*(365/C11)</f>
        <v>0.27908467259461844</v>
      </c>
    </row>
    <row r="14" spans="1:5" ht="7.5" customHeight="1">
      <c r="A14" s="25"/>
    </row>
    <row r="15" spans="1:5" ht="7.5" customHeight="1">
      <c r="A15" s="25"/>
    </row>
    <row r="16" spans="1:5">
      <c r="A16" s="23" t="s">
        <v>38</v>
      </c>
    </row>
    <row r="17" spans="1:5" ht="9" customHeight="1" thickBot="1">
      <c r="A17" s="25"/>
      <c r="C17" s="27"/>
    </row>
    <row r="18" spans="1:5" ht="19.5" thickBot="1">
      <c r="A18" s="25" t="s">
        <v>29</v>
      </c>
      <c r="C18" s="31">
        <v>0.27900000000000003</v>
      </c>
      <c r="E18" s="29" t="s">
        <v>47</v>
      </c>
    </row>
    <row r="19" spans="1:5" ht="4.5" customHeight="1" thickBot="1">
      <c r="A19" s="25"/>
      <c r="C19" s="24">
        <v>100</v>
      </c>
    </row>
    <row r="20" spans="1:5" ht="19.5" thickBot="1">
      <c r="A20" s="25" t="s">
        <v>28</v>
      </c>
      <c r="C20" s="26">
        <v>100</v>
      </c>
      <c r="E20" s="24" t="s">
        <v>53</v>
      </c>
    </row>
    <row r="21" spans="1:5" ht="4.5" customHeight="1" thickBot="1">
      <c r="A21" s="25"/>
      <c r="C21" s="27"/>
    </row>
    <row r="22" spans="1:5" ht="19.5" thickBot="1">
      <c r="A22" s="25" t="s">
        <v>27</v>
      </c>
      <c r="C22" s="26">
        <v>1000000</v>
      </c>
    </row>
    <row r="23" spans="1:5" ht="4.5" customHeight="1" thickBot="1">
      <c r="A23" s="25"/>
      <c r="C23" s="27"/>
    </row>
    <row r="24" spans="1:5" ht="19.5" customHeight="1" thickBot="1">
      <c r="A24" s="25" t="s">
        <v>51</v>
      </c>
      <c r="C24" s="28">
        <v>1</v>
      </c>
      <c r="E24" s="29" t="s">
        <v>52</v>
      </c>
    </row>
    <row r="25" spans="1:5" ht="4.5" customHeight="1" thickBot="1">
      <c r="A25" s="25"/>
      <c r="C25" s="27"/>
    </row>
    <row r="26" spans="1:5" ht="21.75" customHeight="1" thickBot="1">
      <c r="A26" s="25" t="s">
        <v>26</v>
      </c>
      <c r="C26" s="35">
        <f>PMT(C18/(365/C24),C20,-C22,0)</f>
        <v>10390.879897004153</v>
      </c>
      <c r="E26" s="29"/>
    </row>
    <row r="27" spans="1:5">
      <c r="A27" s="25"/>
      <c r="E27" s="29"/>
    </row>
    <row r="28" spans="1:5">
      <c r="A28" s="25"/>
    </row>
    <row r="29" spans="1:5">
      <c r="A29" s="32"/>
      <c r="B29" s="24" t="s">
        <v>31</v>
      </c>
    </row>
    <row r="30" spans="1:5" ht="3.75" customHeight="1">
      <c r="A30" s="25"/>
    </row>
    <row r="31" spans="1:5" ht="6.75" customHeight="1">
      <c r="A31" s="25"/>
    </row>
    <row r="32" spans="1:5">
      <c r="A32" s="33"/>
      <c r="B32" s="24" t="s">
        <v>30</v>
      </c>
    </row>
    <row r="33" spans="1:4" ht="3.75" customHeight="1">
      <c r="A33" s="25"/>
    </row>
    <row r="34" spans="1:4" ht="58.5" customHeight="1">
      <c r="A34" s="53" t="s">
        <v>32</v>
      </c>
      <c r="B34" s="54"/>
      <c r="C34" s="54"/>
      <c r="D34" s="54"/>
    </row>
  </sheetData>
  <mergeCells count="2">
    <mergeCell ref="A1:D1"/>
    <mergeCell ref="A34:D34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11" sqref="E11"/>
    </sheetView>
  </sheetViews>
  <sheetFormatPr defaultRowHeight="18.75"/>
  <cols>
    <col min="1" max="1" width="9.109375" style="24" customWidth="1"/>
    <col min="2" max="2" width="19.33203125" style="24" customWidth="1"/>
    <col min="3" max="3" width="33.109375" style="24" customWidth="1"/>
    <col min="4" max="16384" width="8.88671875" style="24"/>
  </cols>
  <sheetData>
    <row r="1" spans="1:4" ht="19.5" customHeight="1">
      <c r="A1" s="51" t="s">
        <v>60</v>
      </c>
      <c r="B1" s="52"/>
      <c r="C1" s="52"/>
      <c r="D1" s="52"/>
    </row>
    <row r="2" spans="1:4" ht="10.5" customHeight="1"/>
    <row r="3" spans="1:4" ht="17.25" customHeight="1">
      <c r="A3" s="23" t="s">
        <v>42</v>
      </c>
    </row>
    <row r="4" spans="1:4" ht="6" customHeight="1" thickBot="1">
      <c r="A4" s="25"/>
    </row>
    <row r="5" spans="1:4" ht="19.5" thickBot="1">
      <c r="A5" s="25" t="s">
        <v>28</v>
      </c>
      <c r="C5" s="26">
        <v>12</v>
      </c>
    </row>
    <row r="6" spans="1:4" ht="4.5" customHeight="1" thickBot="1">
      <c r="A6" s="25"/>
      <c r="C6" s="27"/>
    </row>
    <row r="7" spans="1:4" ht="19.5" thickBot="1">
      <c r="A7" s="25" t="s">
        <v>26</v>
      </c>
      <c r="C7" s="26">
        <v>96457</v>
      </c>
    </row>
    <row r="8" spans="1:4" ht="4.5" customHeight="1" thickBot="1">
      <c r="A8" s="25"/>
      <c r="C8" s="27">
        <v>160000</v>
      </c>
    </row>
    <row r="9" spans="1:4" ht="19.5" thickBot="1">
      <c r="A9" s="25" t="s">
        <v>27</v>
      </c>
      <c r="C9" s="26">
        <v>1000000</v>
      </c>
    </row>
    <row r="10" spans="1:4" ht="5.25" customHeight="1" thickBot="1">
      <c r="A10" s="25"/>
      <c r="C10" s="27"/>
    </row>
    <row r="11" spans="1:4" ht="19.5" thickBot="1">
      <c r="A11" s="25" t="s">
        <v>29</v>
      </c>
      <c r="C11" s="30">
        <f>RATE(C5,C7,-C9,0)*12</f>
        <v>0.27899856135144929</v>
      </c>
    </row>
    <row r="12" spans="1:4" ht="6.75" customHeight="1">
      <c r="A12" s="25"/>
    </row>
    <row r="13" spans="1:4" ht="6.75" customHeight="1">
      <c r="A13" s="25"/>
    </row>
    <row r="14" spans="1:4">
      <c r="A14" s="23" t="s">
        <v>43</v>
      </c>
    </row>
    <row r="15" spans="1:4" ht="3" customHeight="1" thickBot="1">
      <c r="A15" s="25"/>
      <c r="C15" s="27"/>
    </row>
    <row r="16" spans="1:4" ht="19.5" thickBot="1">
      <c r="A16" s="25" t="s">
        <v>29</v>
      </c>
      <c r="C16" s="31">
        <v>0.27900000000000003</v>
      </c>
    </row>
    <row r="17" spans="1:4" ht="3.75" customHeight="1" thickBot="1">
      <c r="A17" s="25"/>
    </row>
    <row r="18" spans="1:4" ht="19.5" thickBot="1">
      <c r="A18" s="25" t="s">
        <v>28</v>
      </c>
      <c r="C18" s="26">
        <v>12</v>
      </c>
    </row>
    <row r="19" spans="1:4" ht="3.75" customHeight="1" thickBot="1">
      <c r="A19" s="25"/>
      <c r="C19" s="27"/>
    </row>
    <row r="20" spans="1:4" ht="19.5" thickBot="1">
      <c r="A20" s="25" t="s">
        <v>27</v>
      </c>
      <c r="C20" s="26">
        <v>1000000</v>
      </c>
    </row>
    <row r="21" spans="1:4" ht="4.5" customHeight="1" thickBot="1">
      <c r="A21" s="25"/>
      <c r="C21" s="27"/>
    </row>
    <row r="22" spans="1:4" ht="19.5" thickBot="1">
      <c r="A22" s="25" t="s">
        <v>26</v>
      </c>
      <c r="C22" s="35">
        <f>PMT(C16/12,C18,-C20,0)</f>
        <v>96457.070366635118</v>
      </c>
    </row>
    <row r="23" spans="1:4" ht="8.25" customHeight="1">
      <c r="A23" s="25"/>
    </row>
    <row r="24" spans="1:4" ht="9.75" customHeight="1">
      <c r="A24" s="25"/>
    </row>
    <row r="25" spans="1:4" ht="17.25" customHeight="1">
      <c r="A25" s="32"/>
      <c r="B25" s="24" t="s">
        <v>31</v>
      </c>
    </row>
    <row r="26" spans="1:4" ht="3.75" customHeight="1">
      <c r="A26" s="25"/>
    </row>
    <row r="27" spans="1:4" ht="6.75" customHeight="1">
      <c r="A27" s="25"/>
    </row>
    <row r="28" spans="1:4">
      <c r="A28" s="33"/>
      <c r="B28" s="24" t="s">
        <v>30</v>
      </c>
    </row>
    <row r="29" spans="1:4" ht="3.75" customHeight="1">
      <c r="A29" s="25"/>
    </row>
    <row r="30" spans="1:4" ht="43.5" customHeight="1">
      <c r="A30" s="53" t="s">
        <v>32</v>
      </c>
      <c r="B30" s="54"/>
      <c r="C30" s="54"/>
      <c r="D30" s="54"/>
    </row>
  </sheetData>
  <mergeCells count="2">
    <mergeCell ref="A1:D1"/>
    <mergeCell ref="A30:D30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B21" sqref="B21"/>
    </sheetView>
  </sheetViews>
  <sheetFormatPr defaultRowHeight="13.5"/>
  <cols>
    <col min="1" max="1" width="9.109375" customWidth="1"/>
    <col min="2" max="2" width="11.33203125" bestFit="1" customWidth="1"/>
  </cols>
  <sheetData>
    <row r="1" spans="1:3" ht="20.25">
      <c r="A1" s="1" t="s">
        <v>0</v>
      </c>
    </row>
    <row r="3" spans="1:3">
      <c r="A3" s="2" t="s">
        <v>54</v>
      </c>
    </row>
    <row r="4" spans="1:3">
      <c r="A4" s="2"/>
    </row>
    <row r="5" spans="1:3">
      <c r="A5" t="s">
        <v>68</v>
      </c>
    </row>
    <row r="7" spans="1:3">
      <c r="A7" s="3" t="s">
        <v>1</v>
      </c>
      <c r="B7" s="37">
        <f>RATE(100,10391,-1000000,0)*365</f>
        <v>0.27908467259461844</v>
      </c>
      <c r="C7" s="4" t="s">
        <v>49</v>
      </c>
    </row>
    <row r="8" spans="1:3">
      <c r="C8" s="4" t="s">
        <v>6</v>
      </c>
    </row>
    <row r="9" spans="1:3">
      <c r="C9" s="4" t="s">
        <v>7</v>
      </c>
    </row>
    <row r="10" spans="1:3">
      <c r="C10" s="5" t="s">
        <v>8</v>
      </c>
    </row>
    <row r="11" spans="1:3">
      <c r="C11" s="5" t="s">
        <v>9</v>
      </c>
    </row>
    <row r="12" spans="1:3">
      <c r="C12" s="5" t="s">
        <v>10</v>
      </c>
    </row>
    <row r="13" spans="1:3">
      <c r="C13" s="6" t="s">
        <v>50</v>
      </c>
    </row>
    <row r="16" spans="1:3">
      <c r="A16" s="2" t="s">
        <v>66</v>
      </c>
    </row>
    <row r="17" spans="1:3">
      <c r="A17" s="2"/>
    </row>
    <row r="18" spans="1:3">
      <c r="A18" t="s">
        <v>62</v>
      </c>
      <c r="C18" s="5"/>
    </row>
    <row r="20" spans="1:3">
      <c r="A20" s="3" t="s">
        <v>1</v>
      </c>
      <c r="B20" s="36">
        <f>PMT(27.9%/365,100,-1000000,0)</f>
        <v>10390.879897004152</v>
      </c>
      <c r="C20" s="4" t="s">
        <v>2</v>
      </c>
    </row>
    <row r="21" spans="1:3">
      <c r="C21" s="4" t="s">
        <v>63</v>
      </c>
    </row>
    <row r="22" spans="1:3">
      <c r="C22" s="4" t="s">
        <v>3</v>
      </c>
    </row>
    <row r="23" spans="1:3">
      <c r="C23" s="5" t="s">
        <v>4</v>
      </c>
    </row>
    <row r="24" spans="1:3">
      <c r="C24" s="5" t="s">
        <v>5</v>
      </c>
    </row>
    <row r="25" spans="1:3">
      <c r="C25" s="5"/>
    </row>
    <row r="26" spans="1:3">
      <c r="C26" s="5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B8" sqref="B8"/>
    </sheetView>
  </sheetViews>
  <sheetFormatPr defaultRowHeight="13.5"/>
  <cols>
    <col min="1" max="1" width="9.109375" customWidth="1"/>
    <col min="2" max="2" width="13.5546875" bestFit="1" customWidth="1"/>
  </cols>
  <sheetData>
    <row r="1" spans="1:3" ht="20.25">
      <c r="A1" s="1" t="s">
        <v>55</v>
      </c>
    </row>
    <row r="3" spans="1:3">
      <c r="A3" s="2" t="s">
        <v>56</v>
      </c>
    </row>
    <row r="4" spans="1:3">
      <c r="A4" s="2"/>
    </row>
    <row r="5" spans="1:3">
      <c r="A5" t="s">
        <v>70</v>
      </c>
    </row>
    <row r="7" spans="1:3">
      <c r="A7" s="3" t="s">
        <v>61</v>
      </c>
      <c r="B7" s="37">
        <f>RATE(12,96457,-1000000,0)*12</f>
        <v>0.27899856135144929</v>
      </c>
      <c r="C7" s="4" t="s">
        <v>45</v>
      </c>
    </row>
    <row r="8" spans="1:3">
      <c r="C8" s="4" t="s">
        <v>46</v>
      </c>
    </row>
    <row r="9" spans="1:3">
      <c r="C9" s="4" t="s">
        <v>7</v>
      </c>
    </row>
    <row r="10" spans="1:3">
      <c r="C10" s="5" t="s">
        <v>8</v>
      </c>
    </row>
    <row r="11" spans="1:3">
      <c r="C11" s="5" t="s">
        <v>9</v>
      </c>
    </row>
    <row r="12" spans="1:3">
      <c r="C12" s="5" t="s">
        <v>48</v>
      </c>
    </row>
    <row r="15" spans="1:3">
      <c r="A15" s="2" t="s">
        <v>65</v>
      </c>
    </row>
    <row r="16" spans="1:3">
      <c r="A16" s="2"/>
    </row>
    <row r="17" spans="1:3">
      <c r="A17" t="s">
        <v>69</v>
      </c>
      <c r="C17" s="5"/>
    </row>
    <row r="19" spans="1:3">
      <c r="A19" s="3" t="s">
        <v>61</v>
      </c>
      <c r="B19" s="36">
        <f>PMT(27.9%/12,12,-1000000,0)</f>
        <v>96457.070366635104</v>
      </c>
      <c r="C19" s="4" t="s">
        <v>2</v>
      </c>
    </row>
    <row r="20" spans="1:3">
      <c r="C20" s="4" t="s">
        <v>64</v>
      </c>
    </row>
    <row r="21" spans="1:3">
      <c r="C21" s="4" t="s">
        <v>44</v>
      </c>
    </row>
    <row r="22" spans="1:3">
      <c r="C22" s="5" t="s">
        <v>4</v>
      </c>
    </row>
    <row r="23" spans="1:3">
      <c r="C23" s="5" t="s">
        <v>5</v>
      </c>
    </row>
    <row r="24" spans="1:3">
      <c r="C24" s="5"/>
    </row>
    <row r="25" spans="1:3">
      <c r="C25" s="5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0"/>
  <sheetViews>
    <sheetView workbookViewId="0">
      <selection activeCell="C2" sqref="C2"/>
    </sheetView>
  </sheetViews>
  <sheetFormatPr defaultRowHeight="13.5"/>
  <cols>
    <col min="1" max="1" width="12.88671875" customWidth="1"/>
    <col min="2" max="2" width="11.44140625" bestFit="1" customWidth="1"/>
    <col min="3" max="3" width="10" customWidth="1"/>
    <col min="4" max="4" width="10.109375" customWidth="1"/>
    <col min="5" max="5" width="9.88671875" customWidth="1"/>
    <col min="6" max="6" width="12.6640625" customWidth="1"/>
    <col min="7" max="7" width="12.21875" customWidth="1"/>
    <col min="8" max="8" width="11.44140625" hidden="1" customWidth="1"/>
    <col min="9" max="9" width="9.6640625" hidden="1" customWidth="1"/>
    <col min="13" max="13" width="11.33203125" bestFit="1" customWidth="1"/>
  </cols>
  <sheetData>
    <row r="1" spans="1:13" ht="18.75" customHeight="1">
      <c r="A1" s="17" t="s">
        <v>11</v>
      </c>
      <c r="B1" s="18" t="s">
        <v>12</v>
      </c>
      <c r="C1" s="18" t="s">
        <v>13</v>
      </c>
      <c r="D1" s="18" t="s">
        <v>14</v>
      </c>
      <c r="E1" s="18" t="s">
        <v>15</v>
      </c>
      <c r="F1" s="18" t="s">
        <v>16</v>
      </c>
      <c r="G1" s="19" t="s">
        <v>17</v>
      </c>
    </row>
    <row r="2" spans="1:13" ht="19.5" customHeight="1">
      <c r="A2" s="34" t="s">
        <v>58</v>
      </c>
      <c r="B2" s="16" t="s">
        <v>59</v>
      </c>
      <c r="C2" s="38" t="s">
        <v>71</v>
      </c>
      <c r="D2" s="16" t="s">
        <v>18</v>
      </c>
      <c r="E2" s="16" t="s">
        <v>19</v>
      </c>
      <c r="F2" s="39">
        <f>C6</f>
        <v>96457</v>
      </c>
      <c r="G2" s="40">
        <f>SUM(E6:E17)</f>
        <v>157484.96119998521</v>
      </c>
    </row>
    <row r="3" spans="1:13" ht="19.5" customHeight="1">
      <c r="A3" s="10"/>
      <c r="B3" s="10"/>
      <c r="C3" s="10"/>
      <c r="D3" s="10"/>
      <c r="E3" s="10"/>
      <c r="F3" s="11"/>
      <c r="G3" s="12"/>
    </row>
    <row r="4" spans="1:13" ht="17.25" customHeight="1">
      <c r="A4" s="55" t="s">
        <v>41</v>
      </c>
      <c r="B4" s="55"/>
      <c r="C4" s="55"/>
      <c r="D4" s="55"/>
      <c r="E4" s="55"/>
      <c r="F4" s="55"/>
      <c r="G4" s="55"/>
    </row>
    <row r="5" spans="1:13" ht="15.75" customHeight="1">
      <c r="A5" s="20" t="s">
        <v>20</v>
      </c>
      <c r="B5" s="21" t="s">
        <v>21</v>
      </c>
      <c r="C5" s="21" t="s">
        <v>16</v>
      </c>
      <c r="D5" s="21" t="s">
        <v>22</v>
      </c>
      <c r="E5" s="21" t="s">
        <v>23</v>
      </c>
      <c r="F5" s="21" t="s">
        <v>24</v>
      </c>
      <c r="G5" s="22" t="s">
        <v>25</v>
      </c>
      <c r="H5" s="13" t="s">
        <v>33</v>
      </c>
      <c r="I5" s="8" t="s">
        <v>34</v>
      </c>
    </row>
    <row r="6" spans="1:13" ht="15.75" customHeight="1">
      <c r="A6" s="14">
        <v>1</v>
      </c>
      <c r="B6" s="41">
        <v>41732</v>
      </c>
      <c r="C6" s="42">
        <v>96457</v>
      </c>
      <c r="D6" s="42">
        <f>C6-E6</f>
        <v>73207</v>
      </c>
      <c r="E6" s="42">
        <f>H6*0.279*1/12</f>
        <v>23250</v>
      </c>
      <c r="F6" s="42">
        <f>D6</f>
        <v>73207</v>
      </c>
      <c r="G6" s="43">
        <f>H6-D6</f>
        <v>926793</v>
      </c>
      <c r="H6" s="9">
        <v>1000000</v>
      </c>
      <c r="I6" s="9">
        <v>1000000</v>
      </c>
    </row>
    <row r="7" spans="1:13" ht="15.75" customHeight="1">
      <c r="A7" s="14">
        <v>2</v>
      </c>
      <c r="B7" s="41">
        <v>41762</v>
      </c>
      <c r="C7" s="42">
        <v>96457</v>
      </c>
      <c r="D7" s="42">
        <f t="shared" ref="D7:D17" si="0">C7-E7</f>
        <v>74909.062749999997</v>
      </c>
      <c r="E7" s="42">
        <f t="shared" ref="E7:E17" si="1">H7*0.279*1/12</f>
        <v>21547.937250000003</v>
      </c>
      <c r="F7" s="42">
        <f>F6+D7</f>
        <v>148116.06274999998</v>
      </c>
      <c r="G7" s="43">
        <f t="shared" ref="G7:G17" si="2">H7-D7</f>
        <v>851883.93724999996</v>
      </c>
      <c r="H7" s="7">
        <f>H6-D6</f>
        <v>926793</v>
      </c>
      <c r="I7" s="9">
        <v>1000000</v>
      </c>
      <c r="M7" s="47" t="s">
        <v>67</v>
      </c>
    </row>
    <row r="8" spans="1:13" ht="15.75" customHeight="1">
      <c r="A8" s="14">
        <v>3</v>
      </c>
      <c r="B8" s="41">
        <v>41793</v>
      </c>
      <c r="C8" s="42">
        <v>96457</v>
      </c>
      <c r="D8" s="42">
        <f t="shared" si="0"/>
        <v>76650.698458937492</v>
      </c>
      <c r="E8" s="42">
        <f t="shared" si="1"/>
        <v>19806.301541062501</v>
      </c>
      <c r="F8" s="42">
        <f t="shared" ref="F8:F17" si="3">F7+D8</f>
        <v>224766.76120893747</v>
      </c>
      <c r="G8" s="43">
        <f t="shared" si="2"/>
        <v>775233.2387910625</v>
      </c>
      <c r="H8" s="7">
        <f t="shared" ref="H8:H17" si="4">H7-D7</f>
        <v>851883.93724999996</v>
      </c>
      <c r="I8" s="9">
        <v>1000000</v>
      </c>
    </row>
    <row r="9" spans="1:13" ht="15.75" customHeight="1">
      <c r="A9" s="14">
        <v>4</v>
      </c>
      <c r="B9" s="41">
        <v>41823</v>
      </c>
      <c r="C9" s="42">
        <v>96457</v>
      </c>
      <c r="D9" s="42">
        <f t="shared" si="0"/>
        <v>78432.8271981078</v>
      </c>
      <c r="E9" s="42">
        <f t="shared" si="1"/>
        <v>18024.172801892204</v>
      </c>
      <c r="F9" s="42">
        <f t="shared" si="3"/>
        <v>303199.58840704529</v>
      </c>
      <c r="G9" s="43">
        <f t="shared" si="2"/>
        <v>696800.41159295465</v>
      </c>
      <c r="H9" s="7">
        <f t="shared" si="4"/>
        <v>775233.2387910625</v>
      </c>
      <c r="I9" s="9">
        <v>1000000</v>
      </c>
    </row>
    <row r="10" spans="1:13" ht="15.75" customHeight="1">
      <c r="A10" s="14">
        <v>5</v>
      </c>
      <c r="B10" s="41">
        <v>41854</v>
      </c>
      <c r="C10" s="42">
        <v>96457</v>
      </c>
      <c r="D10" s="42">
        <f t="shared" si="0"/>
        <v>80256.390430463798</v>
      </c>
      <c r="E10" s="42">
        <f t="shared" si="1"/>
        <v>16200.609569536196</v>
      </c>
      <c r="F10" s="42">
        <f t="shared" si="3"/>
        <v>383455.97883750906</v>
      </c>
      <c r="G10" s="43">
        <f t="shared" si="2"/>
        <v>616544.02116249083</v>
      </c>
      <c r="H10" s="7">
        <f t="shared" si="4"/>
        <v>696800.41159295465</v>
      </c>
      <c r="I10" s="9">
        <v>1000000</v>
      </c>
    </row>
    <row r="11" spans="1:13" ht="15.75" customHeight="1">
      <c r="A11" s="14">
        <v>6</v>
      </c>
      <c r="B11" s="41">
        <v>41885</v>
      </c>
      <c r="C11" s="42">
        <v>96457</v>
      </c>
      <c r="D11" s="42">
        <f t="shared" si="0"/>
        <v>82122.351507972082</v>
      </c>
      <c r="E11" s="42">
        <f t="shared" si="1"/>
        <v>14334.648492027913</v>
      </c>
      <c r="F11" s="42">
        <f t="shared" si="3"/>
        <v>465578.33034548117</v>
      </c>
      <c r="G11" s="43">
        <f t="shared" si="2"/>
        <v>534421.66965451872</v>
      </c>
      <c r="H11" s="7">
        <f t="shared" si="4"/>
        <v>616544.02116249083</v>
      </c>
      <c r="I11" s="9">
        <v>1000000</v>
      </c>
    </row>
    <row r="12" spans="1:13" ht="15.75" customHeight="1">
      <c r="A12" s="14">
        <v>7</v>
      </c>
      <c r="B12" s="41">
        <v>41915</v>
      </c>
      <c r="C12" s="42">
        <v>96457</v>
      </c>
      <c r="D12" s="42">
        <f t="shared" si="0"/>
        <v>84031.696180532439</v>
      </c>
      <c r="E12" s="42">
        <f t="shared" si="1"/>
        <v>12425.303819467561</v>
      </c>
      <c r="F12" s="42">
        <f t="shared" si="3"/>
        <v>549610.02652601362</v>
      </c>
      <c r="G12" s="43">
        <f t="shared" si="2"/>
        <v>450389.97347398626</v>
      </c>
      <c r="H12" s="7">
        <f t="shared" si="4"/>
        <v>534421.66965451872</v>
      </c>
      <c r="I12" s="9">
        <v>1000000</v>
      </c>
    </row>
    <row r="13" spans="1:13" ht="15.75" customHeight="1">
      <c r="A13" s="14">
        <v>8</v>
      </c>
      <c r="B13" s="41">
        <v>41946</v>
      </c>
      <c r="C13" s="42">
        <v>96457</v>
      </c>
      <c r="D13" s="42">
        <f t="shared" si="0"/>
        <v>85985.433116729822</v>
      </c>
      <c r="E13" s="42">
        <f t="shared" si="1"/>
        <v>10471.566883270181</v>
      </c>
      <c r="F13" s="42">
        <f t="shared" si="3"/>
        <v>635595.45964274346</v>
      </c>
      <c r="G13" s="43">
        <f t="shared" si="2"/>
        <v>364404.54035725642</v>
      </c>
      <c r="H13" s="7">
        <f t="shared" si="4"/>
        <v>450389.97347398626</v>
      </c>
      <c r="I13" s="9">
        <v>1000000</v>
      </c>
    </row>
    <row r="14" spans="1:13" ht="15.75" customHeight="1">
      <c r="A14" s="14">
        <v>9</v>
      </c>
      <c r="B14" s="41">
        <v>41976</v>
      </c>
      <c r="C14" s="42">
        <v>96457</v>
      </c>
      <c r="D14" s="42">
        <f t="shared" si="0"/>
        <v>87984.594436693791</v>
      </c>
      <c r="E14" s="42">
        <f t="shared" si="1"/>
        <v>8472.4055633062126</v>
      </c>
      <c r="F14" s="42">
        <f t="shared" si="3"/>
        <v>723580.05407943728</v>
      </c>
      <c r="G14" s="43">
        <f t="shared" si="2"/>
        <v>276419.9459205626</v>
      </c>
      <c r="H14" s="7">
        <f t="shared" si="4"/>
        <v>364404.54035725642</v>
      </c>
      <c r="I14" s="9">
        <v>1000000</v>
      </c>
    </row>
    <row r="15" spans="1:13" ht="15.75" customHeight="1">
      <c r="A15" s="14">
        <v>10</v>
      </c>
      <c r="B15" s="41">
        <v>42007</v>
      </c>
      <c r="C15" s="42">
        <v>96457</v>
      </c>
      <c r="D15" s="42">
        <f t="shared" si="0"/>
        <v>90030.236257346914</v>
      </c>
      <c r="E15" s="42">
        <f t="shared" si="1"/>
        <v>6426.763742653081</v>
      </c>
      <c r="F15" s="42">
        <f t="shared" si="3"/>
        <v>813610.29033678421</v>
      </c>
      <c r="G15" s="43">
        <f t="shared" si="2"/>
        <v>186389.70966321568</v>
      </c>
      <c r="H15" s="7">
        <f t="shared" si="4"/>
        <v>276419.9459205626</v>
      </c>
      <c r="I15" s="9">
        <v>1000000</v>
      </c>
    </row>
    <row r="16" spans="1:13" ht="15.75" customHeight="1">
      <c r="A16" s="14">
        <v>11</v>
      </c>
      <c r="B16" s="41">
        <v>42038</v>
      </c>
      <c r="C16" s="42">
        <v>96457</v>
      </c>
      <c r="D16" s="42">
        <f t="shared" si="0"/>
        <v>92123.439250330237</v>
      </c>
      <c r="E16" s="42">
        <f t="shared" si="1"/>
        <v>4333.5607496697648</v>
      </c>
      <c r="F16" s="42">
        <f t="shared" si="3"/>
        <v>905733.72958711442</v>
      </c>
      <c r="G16" s="43">
        <f t="shared" si="2"/>
        <v>94266.270412885438</v>
      </c>
      <c r="H16" s="7">
        <f t="shared" si="4"/>
        <v>186389.70966321568</v>
      </c>
      <c r="I16" s="9">
        <v>1000000</v>
      </c>
    </row>
    <row r="17" spans="1:9" ht="15.75" customHeight="1">
      <c r="A17" s="15">
        <v>12</v>
      </c>
      <c r="B17" s="44">
        <v>42066</v>
      </c>
      <c r="C17" s="42">
        <v>96457</v>
      </c>
      <c r="D17" s="45">
        <f t="shared" si="0"/>
        <v>94265.309212900407</v>
      </c>
      <c r="E17" s="42">
        <f t="shared" si="1"/>
        <v>2191.6907870995869</v>
      </c>
      <c r="F17" s="45">
        <f t="shared" si="3"/>
        <v>999999.03880001488</v>
      </c>
      <c r="G17" s="46">
        <f t="shared" si="2"/>
        <v>0.96119998503127135</v>
      </c>
      <c r="H17" s="7">
        <f t="shared" si="4"/>
        <v>94266.270412885438</v>
      </c>
      <c r="I17" s="9">
        <v>1000000</v>
      </c>
    </row>
    <row r="18" spans="1:9" ht="16.5" customHeight="1"/>
    <row r="39" spans="1:1">
      <c r="A39" s="2" t="s">
        <v>35</v>
      </c>
    </row>
    <row r="40" spans="1:1">
      <c r="A40" s="2" t="s">
        <v>36</v>
      </c>
    </row>
    <row r="41" spans="1:1">
      <c r="A41" s="2" t="s">
        <v>37</v>
      </c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</sheetData>
  <mergeCells count="1">
    <mergeCell ref="A4:G4"/>
  </mergeCells>
  <phoneticPr fontId="4" type="noConversion"/>
  <pageMargins left="0.59" right="0.46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B2" sqref="B2"/>
    </sheetView>
  </sheetViews>
  <sheetFormatPr defaultRowHeight="13.5"/>
  <cols>
    <col min="2" max="3" width="9.6640625" bestFit="1" customWidth="1"/>
    <col min="7" max="9" width="11.33203125" bestFit="1" customWidth="1"/>
  </cols>
  <sheetData>
    <row r="1" spans="1:9">
      <c r="A1" s="48"/>
      <c r="B1" s="48">
        <v>1000000</v>
      </c>
      <c r="C1" s="48">
        <v>2000000</v>
      </c>
      <c r="D1" s="48">
        <v>3000000</v>
      </c>
      <c r="E1" s="48">
        <v>5000000</v>
      </c>
      <c r="F1" s="48">
        <v>7000000</v>
      </c>
      <c r="G1" s="48">
        <v>10000000</v>
      </c>
      <c r="H1" s="48">
        <v>20000000</v>
      </c>
      <c r="I1" s="48">
        <v>30000000</v>
      </c>
    </row>
    <row r="2" spans="1:9">
      <c r="A2" s="48">
        <v>10</v>
      </c>
      <c r="B2" s="49">
        <f>PMT(0.279/365,$A2,-B$1,0)</f>
        <v>100420.89280714693</v>
      </c>
      <c r="C2" s="49">
        <f t="shared" ref="C2:I17" si="0">PMT(0.279/365,$A2,-C$1,0)</f>
        <v>200841.78561429385</v>
      </c>
      <c r="D2" s="49">
        <f t="shared" si="0"/>
        <v>301262.67842144083</v>
      </c>
      <c r="E2" s="49">
        <f t="shared" si="0"/>
        <v>502104.46403573471</v>
      </c>
      <c r="F2" s="49">
        <f t="shared" si="0"/>
        <v>702946.24965002853</v>
      </c>
      <c r="G2" s="49">
        <f t="shared" si="0"/>
        <v>1004208.9280714694</v>
      </c>
      <c r="H2" s="49">
        <f t="shared" si="0"/>
        <v>2008417.8561429388</v>
      </c>
      <c r="I2" s="49">
        <f t="shared" si="0"/>
        <v>3012626.7842144081</v>
      </c>
    </row>
    <row r="3" spans="1:9">
      <c r="A3" s="48">
        <v>20</v>
      </c>
      <c r="B3" s="49">
        <f>PMT(0.279/365,$A3,-B$1,0)</f>
        <v>50402.272364226854</v>
      </c>
      <c r="C3" s="49">
        <f t="shared" si="0"/>
        <v>100804.54472845371</v>
      </c>
      <c r="D3" s="49">
        <f t="shared" si="0"/>
        <v>151206.81709268058</v>
      </c>
      <c r="E3" s="49">
        <f t="shared" si="0"/>
        <v>252011.36182113431</v>
      </c>
      <c r="F3" s="49">
        <f t="shared" si="0"/>
        <v>352815.90654958802</v>
      </c>
      <c r="G3" s="49">
        <f t="shared" si="0"/>
        <v>504022.72364226863</v>
      </c>
      <c r="H3" s="49">
        <f t="shared" si="0"/>
        <v>1008045.4472845373</v>
      </c>
      <c r="I3" s="49">
        <f t="shared" si="0"/>
        <v>1512068.1709268056</v>
      </c>
    </row>
    <row r="4" spans="1:9">
      <c r="A4" s="48">
        <v>30</v>
      </c>
      <c r="B4" s="49">
        <f t="shared" ref="B4:I19" si="1">PMT(0.279/365,$A4,-B$1,0)</f>
        <v>33729.723352601563</v>
      </c>
      <c r="C4" s="49">
        <f t="shared" si="0"/>
        <v>67459.446705203125</v>
      </c>
      <c r="D4" s="49">
        <f t="shared" si="0"/>
        <v>101189.17005780469</v>
      </c>
      <c r="E4" s="49">
        <f t="shared" si="0"/>
        <v>168648.61676300783</v>
      </c>
      <c r="F4" s="49">
        <f t="shared" si="0"/>
        <v>236108.06346821092</v>
      </c>
      <c r="G4" s="49">
        <f t="shared" si="0"/>
        <v>337297.23352601565</v>
      </c>
      <c r="H4" s="49">
        <f t="shared" si="0"/>
        <v>674594.46705203131</v>
      </c>
      <c r="I4" s="49">
        <f t="shared" si="0"/>
        <v>1011891.7005780468</v>
      </c>
    </row>
    <row r="5" spans="1:9">
      <c r="A5" s="48">
        <v>40</v>
      </c>
      <c r="B5" s="49">
        <f t="shared" si="1"/>
        <v>25393.692191696551</v>
      </c>
      <c r="C5" s="49">
        <f t="shared" si="0"/>
        <v>50787.384383393102</v>
      </c>
      <c r="D5" s="49">
        <f t="shared" si="0"/>
        <v>76181.076575089653</v>
      </c>
      <c r="E5" s="49">
        <f t="shared" si="0"/>
        <v>126968.46095848277</v>
      </c>
      <c r="F5" s="49">
        <f t="shared" si="0"/>
        <v>177755.84534187586</v>
      </c>
      <c r="G5" s="49">
        <f t="shared" si="0"/>
        <v>253936.92191696554</v>
      </c>
      <c r="H5" s="49">
        <f t="shared" si="0"/>
        <v>507873.84383393108</v>
      </c>
      <c r="I5" s="49">
        <f t="shared" si="0"/>
        <v>761810.76575089653</v>
      </c>
    </row>
    <row r="6" spans="1:9">
      <c r="A6" s="48">
        <v>50</v>
      </c>
      <c r="B6" s="49">
        <f t="shared" si="1"/>
        <v>20392.268163124019</v>
      </c>
      <c r="C6" s="49">
        <f t="shared" si="0"/>
        <v>40784.536326248039</v>
      </c>
      <c r="D6" s="49">
        <f t="shared" si="0"/>
        <v>61176.804489372058</v>
      </c>
      <c r="E6" s="49">
        <f t="shared" si="0"/>
        <v>101961.3408156201</v>
      </c>
      <c r="F6" s="49">
        <f t="shared" si="0"/>
        <v>142745.87714186814</v>
      </c>
      <c r="G6" s="49">
        <f t="shared" si="0"/>
        <v>203922.68163124021</v>
      </c>
      <c r="H6" s="49">
        <f t="shared" si="0"/>
        <v>407845.36326248042</v>
      </c>
      <c r="I6" s="49">
        <f t="shared" si="0"/>
        <v>611768.04489372054</v>
      </c>
    </row>
    <row r="7" spans="1:9">
      <c r="A7" s="48">
        <v>60</v>
      </c>
      <c r="B7" s="49">
        <f t="shared" si="1"/>
        <v>17058.147692193914</v>
      </c>
      <c r="C7" s="49">
        <f t="shared" si="0"/>
        <v>34116.295384387828</v>
      </c>
      <c r="D7" s="49">
        <f t="shared" si="0"/>
        <v>51174.443076581745</v>
      </c>
      <c r="E7" s="49">
        <f t="shared" si="0"/>
        <v>85290.738460969558</v>
      </c>
      <c r="F7" s="49">
        <f t="shared" si="0"/>
        <v>119407.03384535739</v>
      </c>
      <c r="G7" s="49">
        <f t="shared" si="0"/>
        <v>170581.47692193912</v>
      </c>
      <c r="H7" s="49">
        <f t="shared" si="0"/>
        <v>341162.95384387823</v>
      </c>
      <c r="I7" s="49">
        <f t="shared" si="0"/>
        <v>511744.43076581747</v>
      </c>
    </row>
    <row r="8" spans="1:9">
      <c r="A8" s="48">
        <v>70</v>
      </c>
      <c r="B8" s="49">
        <f t="shared" si="1"/>
        <v>14676.772102416337</v>
      </c>
      <c r="C8" s="49">
        <f t="shared" si="0"/>
        <v>29353.544204832673</v>
      </c>
      <c r="D8" s="49">
        <f t="shared" si="0"/>
        <v>44030.316307249006</v>
      </c>
      <c r="E8" s="49">
        <f t="shared" si="0"/>
        <v>73383.860512081679</v>
      </c>
      <c r="F8" s="49">
        <f t="shared" si="0"/>
        <v>102737.40471691435</v>
      </c>
      <c r="G8" s="49">
        <f t="shared" si="0"/>
        <v>146767.72102416336</v>
      </c>
      <c r="H8" s="49">
        <f t="shared" si="0"/>
        <v>293535.44204832672</v>
      </c>
      <c r="I8" s="49">
        <f t="shared" si="0"/>
        <v>440303.16307249008</v>
      </c>
    </row>
    <row r="9" spans="1:9">
      <c r="A9" s="48">
        <v>80</v>
      </c>
      <c r="B9" s="49">
        <f t="shared" si="1"/>
        <v>12890.86205412661</v>
      </c>
      <c r="C9" s="49">
        <f t="shared" si="0"/>
        <v>25781.72410825322</v>
      </c>
      <c r="D9" s="49">
        <f t="shared" si="0"/>
        <v>38672.586162379826</v>
      </c>
      <c r="E9" s="49">
        <f t="shared" si="0"/>
        <v>64454.310270633054</v>
      </c>
      <c r="F9" s="49">
        <f t="shared" si="0"/>
        <v>90236.034378886266</v>
      </c>
      <c r="G9" s="49">
        <f t="shared" si="0"/>
        <v>128908.62054126611</v>
      </c>
      <c r="H9" s="49">
        <f t="shared" si="0"/>
        <v>257817.24108253221</v>
      </c>
      <c r="I9" s="49">
        <f t="shared" si="0"/>
        <v>386725.86162379826</v>
      </c>
    </row>
    <row r="10" spans="1:9">
      <c r="A10" s="48">
        <v>90</v>
      </c>
      <c r="B10" s="49">
        <f t="shared" si="1"/>
        <v>11501.929024027109</v>
      </c>
      <c r="C10" s="49">
        <f t="shared" si="0"/>
        <v>23003.858048054219</v>
      </c>
      <c r="D10" s="49">
        <f t="shared" si="0"/>
        <v>34505.787072081323</v>
      </c>
      <c r="E10" s="49">
        <f t="shared" si="0"/>
        <v>57509.645120135545</v>
      </c>
      <c r="F10" s="49">
        <f t="shared" si="0"/>
        <v>80513.503168189753</v>
      </c>
      <c r="G10" s="49">
        <f t="shared" si="0"/>
        <v>115019.29024027109</v>
      </c>
      <c r="H10" s="49">
        <f t="shared" si="0"/>
        <v>230038.58048054218</v>
      </c>
      <c r="I10" s="49">
        <f t="shared" si="0"/>
        <v>345057.87072081323</v>
      </c>
    </row>
    <row r="11" spans="1:9">
      <c r="A11" s="48">
        <v>100</v>
      </c>
      <c r="B11" s="49">
        <f t="shared" si="1"/>
        <v>10390.879897004153</v>
      </c>
      <c r="C11" s="49">
        <f t="shared" si="0"/>
        <v>20781.759794008307</v>
      </c>
      <c r="D11" s="50">
        <f t="shared" si="0"/>
        <v>31172.63969101246</v>
      </c>
      <c r="E11" s="49">
        <f t="shared" si="0"/>
        <v>51954.39948502076</v>
      </c>
      <c r="F11" s="49">
        <f t="shared" si="0"/>
        <v>72736.159279029074</v>
      </c>
      <c r="G11" s="49">
        <f t="shared" si="0"/>
        <v>103908.79897004152</v>
      </c>
      <c r="H11" s="49">
        <f t="shared" si="0"/>
        <v>207817.59794008304</v>
      </c>
      <c r="I11" s="49">
        <f t="shared" si="0"/>
        <v>311726.39691012457</v>
      </c>
    </row>
    <row r="12" spans="1:9">
      <c r="A12" s="48">
        <v>110</v>
      </c>
      <c r="B12" s="49">
        <f t="shared" si="1"/>
        <v>9481.9281442265874</v>
      </c>
      <c r="C12" s="49">
        <f t="shared" si="0"/>
        <v>18963.856288453175</v>
      </c>
      <c r="D12" s="49">
        <f t="shared" si="0"/>
        <v>28445.784432679764</v>
      </c>
      <c r="E12" s="49">
        <f t="shared" si="0"/>
        <v>47409.640721132942</v>
      </c>
      <c r="F12" s="49">
        <f t="shared" si="0"/>
        <v>66373.497009586106</v>
      </c>
      <c r="G12" s="49">
        <f t="shared" si="0"/>
        <v>94819.281442265885</v>
      </c>
      <c r="H12" s="49">
        <f t="shared" si="0"/>
        <v>189638.56288453177</v>
      </c>
      <c r="I12" s="49">
        <f t="shared" si="0"/>
        <v>284457.84432679764</v>
      </c>
    </row>
    <row r="13" spans="1:9">
      <c r="A13" s="48">
        <v>120</v>
      </c>
      <c r="B13" s="49">
        <f t="shared" si="1"/>
        <v>8724.5494121949923</v>
      </c>
      <c r="C13" s="49">
        <f t="shared" si="0"/>
        <v>17449.098824389985</v>
      </c>
      <c r="D13" s="49">
        <f t="shared" si="0"/>
        <v>26173.648236584981</v>
      </c>
      <c r="E13" s="49">
        <f t="shared" si="0"/>
        <v>43622.747060974965</v>
      </c>
      <c r="F13" s="49">
        <f t="shared" si="0"/>
        <v>61071.84588536495</v>
      </c>
      <c r="G13" s="49">
        <f t="shared" si="0"/>
        <v>87245.494121949931</v>
      </c>
      <c r="H13" s="49">
        <f t="shared" si="0"/>
        <v>174490.98824389986</v>
      </c>
      <c r="I13" s="49">
        <f t="shared" si="0"/>
        <v>261736.48236584978</v>
      </c>
    </row>
    <row r="14" spans="1:9">
      <c r="A14" s="48">
        <v>130</v>
      </c>
      <c r="B14" s="49">
        <f t="shared" si="1"/>
        <v>8083.7653014608204</v>
      </c>
      <c r="C14" s="49">
        <f t="shared" si="0"/>
        <v>16167.530602921641</v>
      </c>
      <c r="D14" s="49">
        <f t="shared" si="0"/>
        <v>24251.295904382459</v>
      </c>
      <c r="E14" s="49">
        <f t="shared" si="0"/>
        <v>40418.826507304097</v>
      </c>
      <c r="F14" s="49">
        <f t="shared" si="0"/>
        <v>56586.357110225741</v>
      </c>
      <c r="G14" s="49">
        <f t="shared" si="0"/>
        <v>80837.653014608193</v>
      </c>
      <c r="H14" s="49">
        <f t="shared" si="0"/>
        <v>161675.30602921639</v>
      </c>
      <c r="I14" s="49">
        <f t="shared" si="0"/>
        <v>242512.95904382461</v>
      </c>
    </row>
    <row r="15" spans="1:9">
      <c r="A15" s="48">
        <v>140</v>
      </c>
      <c r="B15" s="49">
        <f t="shared" si="1"/>
        <v>7534.5912401798942</v>
      </c>
      <c r="C15" s="49">
        <f t="shared" si="0"/>
        <v>15069.182480359788</v>
      </c>
      <c r="D15" s="49">
        <f t="shared" si="0"/>
        <v>22603.773720539681</v>
      </c>
      <c r="E15" s="49">
        <f t="shared" si="0"/>
        <v>37672.956200899469</v>
      </c>
      <c r="F15" s="49">
        <f t="shared" si="0"/>
        <v>52742.138681259254</v>
      </c>
      <c r="G15" s="49">
        <f t="shared" si="0"/>
        <v>75345.912401798938</v>
      </c>
      <c r="H15" s="49">
        <f t="shared" si="0"/>
        <v>150691.82480359788</v>
      </c>
      <c r="I15" s="49">
        <f t="shared" si="0"/>
        <v>226037.73720539681</v>
      </c>
    </row>
    <row r="16" spans="1:9">
      <c r="A16" s="48">
        <v>150</v>
      </c>
      <c r="B16" s="49">
        <f t="shared" si="1"/>
        <v>7058.7052082447262</v>
      </c>
      <c r="C16" s="49">
        <f t="shared" si="0"/>
        <v>14117.410416489452</v>
      </c>
      <c r="D16" s="49">
        <f t="shared" si="0"/>
        <v>21176.115624734175</v>
      </c>
      <c r="E16" s="49">
        <f t="shared" si="0"/>
        <v>35293.526041223631</v>
      </c>
      <c r="F16" s="49">
        <f t="shared" si="0"/>
        <v>49410.936457713084</v>
      </c>
      <c r="G16" s="49">
        <f t="shared" si="0"/>
        <v>70587.052082447262</v>
      </c>
      <c r="H16" s="49">
        <f t="shared" si="0"/>
        <v>141174.10416489452</v>
      </c>
      <c r="I16" s="49">
        <f t="shared" si="0"/>
        <v>211761.15624734177</v>
      </c>
    </row>
    <row r="17" spans="1:9">
      <c r="A17" s="48">
        <v>160</v>
      </c>
      <c r="B17" s="49">
        <f t="shared" si="1"/>
        <v>6642.3656898671843</v>
      </c>
      <c r="C17" s="49">
        <f t="shared" si="0"/>
        <v>13284.731379734369</v>
      </c>
      <c r="D17" s="49">
        <f t="shared" si="0"/>
        <v>19927.09706960155</v>
      </c>
      <c r="E17" s="49">
        <f t="shared" si="0"/>
        <v>33211.828449335917</v>
      </c>
      <c r="F17" s="49">
        <f t="shared" si="0"/>
        <v>46496.559829070291</v>
      </c>
      <c r="G17" s="49">
        <f t="shared" si="0"/>
        <v>66423.656898671834</v>
      </c>
      <c r="H17" s="49">
        <f t="shared" si="0"/>
        <v>132847.31379734367</v>
      </c>
      <c r="I17" s="49">
        <f t="shared" si="0"/>
        <v>199270.97069601555</v>
      </c>
    </row>
    <row r="18" spans="1:9">
      <c r="A18" s="48">
        <v>170</v>
      </c>
      <c r="B18" s="49">
        <f t="shared" si="1"/>
        <v>6275.0644664261854</v>
      </c>
      <c r="C18" s="49">
        <f t="shared" si="1"/>
        <v>12550.128932852371</v>
      </c>
      <c r="D18" s="49">
        <f t="shared" si="1"/>
        <v>18825.19339927856</v>
      </c>
      <c r="E18" s="49">
        <f t="shared" si="1"/>
        <v>31375.322332130934</v>
      </c>
      <c r="F18" s="49">
        <f t="shared" si="1"/>
        <v>43925.451264983305</v>
      </c>
      <c r="G18" s="49">
        <f t="shared" si="1"/>
        <v>62750.644664261868</v>
      </c>
      <c r="H18" s="49">
        <f t="shared" si="1"/>
        <v>125501.28932852374</v>
      </c>
      <c r="I18" s="49">
        <f t="shared" si="1"/>
        <v>188251.93399278558</v>
      </c>
    </row>
    <row r="19" spans="1:9">
      <c r="A19" s="48">
        <v>180</v>
      </c>
      <c r="B19" s="49">
        <f t="shared" si="1"/>
        <v>5948.6284783661167</v>
      </c>
      <c r="C19" s="49">
        <f t="shared" si="1"/>
        <v>11897.256956732233</v>
      </c>
      <c r="D19" s="49">
        <f t="shared" si="1"/>
        <v>17845.885435098349</v>
      </c>
      <c r="E19" s="49">
        <f t="shared" si="1"/>
        <v>29743.142391830585</v>
      </c>
      <c r="F19" s="49">
        <f t="shared" si="1"/>
        <v>41640.399348562816</v>
      </c>
      <c r="G19" s="49">
        <f t="shared" si="1"/>
        <v>59486.284783661169</v>
      </c>
      <c r="H19" s="49">
        <f t="shared" si="1"/>
        <v>118972.56956732234</v>
      </c>
      <c r="I19" s="49">
        <f t="shared" si="1"/>
        <v>178458.85435098349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일수이자율 산출</vt:lpstr>
      <vt:lpstr>월수이자율 산출</vt:lpstr>
      <vt:lpstr>일수계산방식(예시)</vt:lpstr>
      <vt:lpstr>월수계산방식(예시)</vt:lpstr>
      <vt:lpstr>원리금분할상환대출구조</vt:lpstr>
      <vt:lpstr>일수대출조건표</vt:lpstr>
    </vt:vector>
  </TitlesOfParts>
  <Company>부서명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성명</dc:creator>
  <cp:lastModifiedBy>FSS_DB400S3A</cp:lastModifiedBy>
  <cp:lastPrinted>2010-04-30T04:51:47Z</cp:lastPrinted>
  <dcterms:created xsi:type="dcterms:W3CDTF">2005-02-28T01:20:27Z</dcterms:created>
  <dcterms:modified xsi:type="dcterms:W3CDTF">2016-04-29T08:28:31Z</dcterms:modified>
</cp:coreProperties>
</file>